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6" windowWidth="20112" windowHeight="9756"/>
  </bookViews>
  <sheets>
    <sheet name="PV Feasability Calculator" sheetId="9" r:id="rId1"/>
  </sheets>
  <definedNames>
    <definedName name="_xlnm.Print_Area" localSheetId="0">'PV Feasability Calculator'!$B$1:$Q$36</definedName>
  </definedNames>
  <calcPr calcId="145621"/>
</workbook>
</file>

<file path=xl/calcChain.xml><?xml version="1.0" encoding="utf-8"?>
<calcChain xmlns="http://schemas.openxmlformats.org/spreadsheetml/2006/main">
  <c r="I9" i="9" l="1"/>
  <c r="J8" i="9" s="1"/>
  <c r="I12" i="9"/>
  <c r="J11" i="9" s="1"/>
  <c r="I25" i="9"/>
  <c r="J21" i="9" s="1"/>
  <c r="P20" i="9"/>
  <c r="D12" i="9"/>
  <c r="P11" i="9"/>
  <c r="D11" i="9"/>
  <c r="J19" i="9" s="1"/>
  <c r="J14" i="9" l="1"/>
  <c r="P13" i="9" s="1"/>
  <c r="P9" i="9"/>
  <c r="J26" i="9"/>
  <c r="D13" i="9"/>
  <c r="D14" i="9" s="1"/>
  <c r="P6" i="9" s="1"/>
  <c r="P7" i="9"/>
  <c r="P12" i="9" l="1"/>
  <c r="P15" i="9" s="1"/>
  <c r="P22" i="9" s="1"/>
</calcChain>
</file>

<file path=xl/sharedStrings.xml><?xml version="1.0" encoding="utf-8"?>
<sst xmlns="http://schemas.openxmlformats.org/spreadsheetml/2006/main" count="94" uniqueCount="91">
  <si>
    <t>Net Installed cost</t>
  </si>
  <si>
    <t>Net Installation Costs</t>
  </si>
  <si>
    <t>Expected Life of System (years)</t>
  </si>
  <si>
    <t>Installation Price ($/Watt)</t>
  </si>
  <si>
    <t>Size of System (Watts)</t>
  </si>
  <si>
    <t>Rebate ($/Watt)</t>
  </si>
  <si>
    <t>Cost of Installation</t>
  </si>
  <si>
    <t>Rebate</t>
  </si>
  <si>
    <t>Federal Tax Incentive</t>
  </si>
  <si>
    <t xml:space="preserve">Rate     </t>
  </si>
  <si>
    <t>Debt Payments (or Opportunity Costs)</t>
  </si>
  <si>
    <t xml:space="preserve">Interest Rate     </t>
  </si>
  <si>
    <t xml:space="preserve">Term (Years)     </t>
  </si>
  <si>
    <t xml:space="preserve">Amount Borrowed     </t>
  </si>
  <si>
    <t xml:space="preserve">Monthly Payment     </t>
  </si>
  <si>
    <t xml:space="preserve">Rate ($/kWH)     </t>
  </si>
  <si>
    <t>Cost Savings by Generating Electricity</t>
  </si>
  <si>
    <t>Amount of Electricity Produced (kWH)</t>
  </si>
  <si>
    <t>Amount of Electricity Used (kWH)</t>
  </si>
  <si>
    <t xml:space="preserve">Amount Sold (kWH)     </t>
  </si>
  <si>
    <t>Revenues from Sales of Excess Electricity</t>
  </si>
  <si>
    <t>INSTALLATION COSTS</t>
  </si>
  <si>
    <t>ANNUAL BENEFITS</t>
  </si>
  <si>
    <t>Net Annual Benefits</t>
  </si>
  <si>
    <t>Total Annual Cash Outflows</t>
  </si>
  <si>
    <t>Maintenance Costs</t>
  </si>
  <si>
    <t>Total Interest Paid on "Loan"</t>
  </si>
  <si>
    <t>ANNUAL CASH OUTFLOWS</t>
  </si>
  <si>
    <t>Rate of Inflation</t>
  </si>
  <si>
    <t>Percent of Initial System Cost</t>
  </si>
  <si>
    <t>Rate of Increase ($/kWH Produced)</t>
  </si>
  <si>
    <t>Net Financial Benefits</t>
  </si>
  <si>
    <t>Net Economic Benefits</t>
  </si>
  <si>
    <t>FINANCIAL &amp; ECONOMIC BENEFITS</t>
  </si>
  <si>
    <t>Estimate the years of service expected (average will be 20-25 years).</t>
  </si>
  <si>
    <t>Enter the system size in watts (to convert from Kilowatts, multiply by 1000)  For example, a 4.8 KW system is 4800 watts.</t>
  </si>
  <si>
    <t>Enter the quoted price of installation in $$/watt (for example, 6.00).</t>
  </si>
  <si>
    <t>Enter annual kilowatt hours calculated from utility bills.</t>
  </si>
  <si>
    <t>Enter the amount of money that needed to be borrowed or taken from savings.</t>
  </si>
  <si>
    <t>Enter the interest rate on borrowed money or for money taken from savings.</t>
  </si>
  <si>
    <t>Enter the number of years that the money would be borrowed or taken from savings.</t>
  </si>
  <si>
    <t>Enter an average rate of inflation over the life of the system.</t>
  </si>
  <si>
    <t>COST/BENEFIT ANALYSIS (life of system)</t>
  </si>
  <si>
    <t>Total Costs</t>
  </si>
  <si>
    <t>Total Benefits</t>
  </si>
  <si>
    <t>Increased Value of Home Due to System</t>
  </si>
  <si>
    <t>PHOTOVOLTAIC GRID-TIED SYSTEM (Utility Based Rebate Formula)</t>
  </si>
  <si>
    <t>Change In (Home) Insurance Premiums</t>
  </si>
  <si>
    <t>Additional (Home) Insurance Premiums</t>
  </si>
  <si>
    <t>This calculator may be used to determine the financial and economic benefits (or costs) of installing a photovoltaic grid-tied sytem to a residence. It relates only to grid-tied solar photovoltaic systems without battery systems.  The calculator should not be used as the only aid in deciding whether or not to purchase and install a photovoltaic grid-tied system.</t>
  </si>
  <si>
    <t>Authors:</t>
  </si>
  <si>
    <t>Colorado State University Extension, Chaffee and Park Counties</t>
  </si>
  <si>
    <t>kurt.jones@colostate.edu</t>
  </si>
  <si>
    <t>Jeffrey E. Tranel, Agricultural and Business Management Economist</t>
  </si>
  <si>
    <t>jtranel@colostate.edu</t>
  </si>
  <si>
    <t>Instructions:</t>
  </si>
  <si>
    <t>A number should be entered into each entry box having a pale yellow background and blue colored font.</t>
  </si>
  <si>
    <t>Size of System (Watts) =&gt;</t>
  </si>
  <si>
    <t>Installation Price ($/Watt) =&gt;</t>
  </si>
  <si>
    <t>Rebate ($/Watt) =&gt;</t>
  </si>
  <si>
    <t>Expected Life of System (years) =&gt;</t>
  </si>
  <si>
    <t>Amount of Electricity Produced (kWH) =&gt;</t>
  </si>
  <si>
    <t>Amount of Electricity Used (kWH) =&gt;</t>
  </si>
  <si>
    <t>Revenues from Sales of Excess Electricity, Rate =&gt;</t>
  </si>
  <si>
    <t>Cost Savings by Generating Electricity, Rate =&gt;</t>
  </si>
  <si>
    <t>Change In (Home) Insurance Premiums =&gt;</t>
  </si>
  <si>
    <t>Amount Borrowed =&gt;</t>
  </si>
  <si>
    <t>Interest Rate =&gt;</t>
  </si>
  <si>
    <t>Term (Years) =&gt;</t>
  </si>
  <si>
    <t>Maintenance Costs =&gt;</t>
  </si>
  <si>
    <t>Rate of Inflation =&gt;</t>
  </si>
  <si>
    <t>Increased Value of Home Due to System =&gt;</t>
  </si>
  <si>
    <t>Federal Incentive Rate</t>
  </si>
  <si>
    <t>Federal Incentive Rate =&gt;</t>
  </si>
  <si>
    <r>
      <t>Enter the rate that the utility company will pay for extra electricity (</t>
    </r>
    <r>
      <rPr>
        <b/>
        <sz val="10"/>
        <color theme="1"/>
        <rFont val="Calibri"/>
        <family val="2"/>
        <scheme val="minor"/>
      </rPr>
      <t>typically, wholesale rate</t>
    </r>
    <r>
      <rPr>
        <sz val="10"/>
        <color theme="1"/>
        <rFont val="Calibri"/>
        <family val="2"/>
        <scheme val="minor"/>
      </rPr>
      <t>).</t>
    </r>
  </si>
  <si>
    <t>Kurt M. Jones, County Director</t>
  </si>
  <si>
    <t>Enter the value of electricity per kilowatt hour (as paid to the utility company).</t>
  </si>
  <si>
    <t>PV systems are an investment in the home, value is realized upon sale of home (California model values this at $2/watt produced in 1 year).</t>
  </si>
  <si>
    <t>Enter the change in annual homeowner's insurance premiums (a decrease would be entered as a negative number). An estimate would be between 0.25% and 0.30% of the replacement value of the system.</t>
  </si>
  <si>
    <t xml:space="preserve">Electricity Savings (kWH)     </t>
  </si>
  <si>
    <t>http://rredc.nrel.gov/solar/calculators/PVWATTS/version2/</t>
  </si>
  <si>
    <t>Enter the annual photovoltaic electricity produced in kilowatt hours (kWH).  A good reference is the NREL PV-WATTS Calculator available at:</t>
  </si>
  <si>
    <t>Colorado State University Extension &amp; Dept of Agricultural &amp; Resource Economics</t>
  </si>
  <si>
    <t>Colorado State University is the land-grant university in Colorado. CSU Extension is the front door to the university providing information and education and encouraging the application of research-based knowledge in response to local, state, and national issues affecting individuals, youth, families, agricultural enterprises, and communities of Colorado. Extension has a presence in all 64 Colorado counties.</t>
  </si>
  <si>
    <t>Enter in value of utility company rebate/renewable energy credits (for example, 2.55).</t>
  </si>
  <si>
    <t>Enter the federal incentive rate for installing solar systems (30% for systems placed into service prior to Dec. 31, 2016). This tax incentive is multiplied times the net of the cost of installation and rebate.</t>
  </si>
  <si>
    <t>Enter a value assigned for unexpected service calls for maintaining system. This percentage will then be multipled times the initial installation cost.  Inverter(s) may need replacement during the life of the system (10-years).</t>
  </si>
  <si>
    <t>Disclaimer Statement</t>
  </si>
  <si>
    <t>The information contained herein is provided as a public service with the understanding that Colorado State University makes no warranties, either expressed or implied, concerning the accuracy, completeness, reliability, or suitability of the information.Nor does Colorado State University warrant that the use of this information is free of any claims of copyright infringement. Further, Colorado State University does not endorse any commercial providers or their products.</t>
  </si>
  <si>
    <t>This amount shows the return on investment plus the added value of the property realized at the sale of the property. It should be noted that the value of the system will decrease based on the age of the system and remaining useful life.</t>
  </si>
  <si>
    <t>This amount shows the return on investment over the system's useful life.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</si>
</sst>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0000%"/>
    <numFmt numFmtId="165" formatCode="_(&quot;$&quot;* #,##0_);_(&quot;$&quot;* \(#,##0\);_(&quot;$&quot;* &quot;-&quot;??_);_(@_)"/>
    <numFmt numFmtId="166" formatCode="_(&quot;$&quot;* #,##0.0000_);_(&quot;$&quot;* \(#,##0.0000\);_(&quot;$&quot;* &quot;-&quot;??_);_(@_)"/>
    <numFmt numFmtId="167" formatCode="0_);[Red]\(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b/>
      <sz val="16"/>
      <color theme="1"/>
      <name val="Comic Sans MS"/>
      <family val="4"/>
    </font>
    <font>
      <b/>
      <sz val="14"/>
      <color theme="1"/>
      <name val="Comic Sans MS"/>
      <family val="4"/>
    </font>
    <font>
      <b/>
      <sz val="12"/>
      <color theme="1"/>
      <name val="Comic Sans MS"/>
      <family val="4"/>
    </font>
    <font>
      <sz val="10"/>
      <color theme="1"/>
      <name val="Calibri"/>
      <family val="2"/>
      <scheme val="minor"/>
    </font>
    <font>
      <i/>
      <sz val="10"/>
      <color theme="1"/>
      <name val="Calibri"/>
      <family val="2"/>
      <scheme val="minor"/>
    </font>
    <font>
      <b/>
      <sz val="11"/>
      <color rgb="FF339933"/>
      <name val="Calibri"/>
      <family val="2"/>
      <scheme val="minor"/>
    </font>
    <font>
      <b/>
      <sz val="11"/>
      <name val="Calibri"/>
      <family val="2"/>
      <scheme val="minor"/>
    </font>
    <font>
      <sz val="11"/>
      <name val="Calibri"/>
      <family val="2"/>
      <scheme val="minor"/>
    </font>
    <font>
      <b/>
      <sz val="10"/>
      <color theme="1"/>
      <name val="Calibri"/>
      <family val="2"/>
      <scheme val="minor"/>
    </font>
    <font>
      <b/>
      <u/>
      <sz val="11"/>
      <color rgb="FF339933"/>
      <name val="Calibri"/>
      <family val="2"/>
      <scheme val="minor"/>
    </font>
    <font>
      <sz val="10"/>
      <color rgb="FF0000FF"/>
      <name val="Calibri"/>
      <family val="2"/>
      <scheme val="minor"/>
    </font>
    <font>
      <b/>
      <sz val="10"/>
      <name val="Calibri"/>
      <family val="2"/>
      <scheme val="minor"/>
    </font>
    <font>
      <sz val="10"/>
      <name val="Calibri"/>
      <family val="2"/>
      <scheme val="minor"/>
    </font>
    <font>
      <i/>
      <sz val="10"/>
      <name val="Calibri"/>
      <family val="2"/>
      <scheme val="minor"/>
    </font>
    <font>
      <u/>
      <sz val="11"/>
      <color theme="10"/>
      <name val="Calibri"/>
      <family val="2"/>
    </font>
    <font>
      <u/>
      <sz val="10"/>
      <color theme="10"/>
      <name val="Calibri"/>
      <family val="2"/>
    </font>
    <font>
      <i/>
      <sz val="9"/>
      <color theme="1"/>
      <name val="Calibri"/>
      <family val="2"/>
      <scheme val="minor"/>
    </font>
    <font>
      <i/>
      <sz val="1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92D050"/>
        <bgColor indexed="64"/>
      </patternFill>
    </fill>
    <fill>
      <patternFill patternType="solid">
        <fgColor rgb="FFFFFF99"/>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33">
    <xf numFmtId="0" fontId="0" fillId="0" borderId="0" xfId="0"/>
    <xf numFmtId="0" fontId="2" fillId="0" borderId="0" xfId="0" applyFont="1"/>
    <xf numFmtId="0" fontId="0" fillId="0" borderId="2" xfId="0" applyBorder="1"/>
    <xf numFmtId="0" fontId="0" fillId="0" borderId="3" xfId="0" applyBorder="1"/>
    <xf numFmtId="0" fontId="2" fillId="0" borderId="4"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5" fillId="0" borderId="0" xfId="0" applyFont="1" applyAlignment="1"/>
    <xf numFmtId="0" fontId="7" fillId="0" borderId="0" xfId="0" applyFont="1" applyBorder="1"/>
    <xf numFmtId="0" fontId="8" fillId="0" borderId="0" xfId="0" applyNumberFormat="1" applyFont="1" applyAlignment="1">
      <alignment wrapText="1"/>
    </xf>
    <xf numFmtId="0" fontId="4" fillId="0" borderId="0" xfId="0" applyFont="1" applyAlignment="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8" fillId="0" borderId="0" xfId="0" applyFont="1" applyBorder="1"/>
    <xf numFmtId="0" fontId="8" fillId="0" borderId="0" xfId="0" applyFont="1" applyFill="1" applyBorder="1" applyAlignment="1">
      <alignment horizontal="right"/>
    </xf>
    <xf numFmtId="0" fontId="8" fillId="0" borderId="0" xfId="0" applyFont="1" applyBorder="1" applyAlignment="1">
      <alignment horizontal="right"/>
    </xf>
    <xf numFmtId="0" fontId="2" fillId="0" borderId="12" xfId="0" applyFont="1" applyBorder="1"/>
    <xf numFmtId="0" fontId="7" fillId="0" borderId="0" xfId="0" applyFont="1"/>
    <xf numFmtId="0" fontId="8" fillId="0" borderId="0" xfId="0" applyFont="1" applyBorder="1" applyAlignment="1">
      <alignment horizontal="right" vertical="top"/>
    </xf>
    <xf numFmtId="0" fontId="7" fillId="0" borderId="0" xfId="0" applyFont="1" applyBorder="1" applyAlignment="1">
      <alignment horizontal="right" wrapText="1"/>
    </xf>
    <xf numFmtId="0" fontId="10" fillId="3" borderId="0" xfId="0" applyFont="1" applyFill="1" applyBorder="1"/>
    <xf numFmtId="0" fontId="10" fillId="3" borderId="7" xfId="0" applyFont="1" applyFill="1" applyBorder="1"/>
    <xf numFmtId="0" fontId="10" fillId="3" borderId="10" xfId="0" applyFont="1" applyFill="1" applyBorder="1"/>
    <xf numFmtId="0" fontId="11" fillId="3" borderId="7" xfId="0" applyFont="1" applyFill="1" applyBorder="1"/>
    <xf numFmtId="0" fontId="8" fillId="0" borderId="0" xfId="0" applyFont="1" applyBorder="1" applyAlignment="1">
      <alignment vertical="top"/>
    </xf>
    <xf numFmtId="0" fontId="0" fillId="4" borderId="11" xfId="0" applyFill="1" applyBorder="1"/>
    <xf numFmtId="0" fontId="2" fillId="4" borderId="12" xfId="0" applyFont="1" applyFill="1" applyBorder="1"/>
    <xf numFmtId="0" fontId="0" fillId="4" borderId="12" xfId="0" applyFill="1" applyBorder="1"/>
    <xf numFmtId="0" fontId="0" fillId="4" borderId="13" xfId="0" applyFill="1" applyBorder="1"/>
    <xf numFmtId="0" fontId="0" fillId="4" borderId="14" xfId="0" applyFill="1" applyBorder="1"/>
    <xf numFmtId="0" fontId="13" fillId="4" borderId="0" xfId="0" applyFont="1" applyFill="1" applyBorder="1"/>
    <xf numFmtId="0" fontId="0" fillId="4" borderId="0" xfId="0" applyFill="1" applyBorder="1"/>
    <xf numFmtId="0" fontId="0" fillId="4" borderId="15" xfId="0" applyFill="1" applyBorder="1"/>
    <xf numFmtId="0" fontId="0" fillId="4" borderId="0" xfId="0" applyFill="1" applyBorder="1" applyAlignment="1">
      <alignment horizontal="left" indent="2"/>
    </xf>
    <xf numFmtId="0" fontId="0" fillId="4" borderId="16" xfId="0" applyFill="1" applyBorder="1"/>
    <xf numFmtId="0" fontId="0" fillId="4" borderId="2" xfId="0" applyFill="1" applyBorder="1"/>
    <xf numFmtId="0" fontId="0" fillId="4" borderId="17" xfId="0" applyFill="1" applyBorder="1"/>
    <xf numFmtId="38" fontId="14" fillId="2" borderId="1" xfId="1" applyNumberFormat="1" applyFont="1" applyFill="1" applyBorder="1" applyProtection="1">
      <protection locked="0"/>
    </xf>
    <xf numFmtId="0" fontId="7" fillId="0" borderId="7" xfId="0" applyFont="1" applyBorder="1"/>
    <xf numFmtId="0" fontId="7" fillId="0" borderId="6" xfId="0" applyFont="1" applyBorder="1"/>
    <xf numFmtId="38" fontId="14" fillId="2" borderId="1" xfId="0" applyNumberFormat="1" applyFont="1" applyFill="1" applyBorder="1" applyProtection="1">
      <protection locked="0"/>
    </xf>
    <xf numFmtId="165" fontId="7" fillId="0" borderId="0" xfId="0" applyNumberFormat="1" applyFont="1" applyBorder="1"/>
    <xf numFmtId="44" fontId="14" fillId="2" borderId="1" xfId="2" applyNumberFormat="1" applyFont="1" applyFill="1" applyBorder="1" applyProtection="1">
      <protection locked="0"/>
    </xf>
    <xf numFmtId="165" fontId="7" fillId="0" borderId="0" xfId="2" applyNumberFormat="1" applyFont="1" applyBorder="1"/>
    <xf numFmtId="0" fontId="7" fillId="0" borderId="0" xfId="0" applyFont="1" applyBorder="1" applyAlignment="1">
      <alignment horizontal="left" indent="4"/>
    </xf>
    <xf numFmtId="10" fontId="14" fillId="2" borderId="1" xfId="3" applyNumberFormat="1" applyFont="1" applyFill="1" applyBorder="1" applyProtection="1">
      <protection locked="0"/>
    </xf>
    <xf numFmtId="9" fontId="14" fillId="2" borderId="1" xfId="3" applyFont="1" applyFill="1" applyBorder="1" applyProtection="1">
      <protection locked="0"/>
    </xf>
    <xf numFmtId="0" fontId="7" fillId="0" borderId="0" xfId="0" applyFont="1" applyBorder="1" applyAlignment="1">
      <alignment horizontal="right"/>
    </xf>
    <xf numFmtId="38" fontId="7" fillId="0" borderId="0" xfId="0" applyNumberFormat="1" applyFont="1" applyBorder="1"/>
    <xf numFmtId="166" fontId="14" fillId="2" borderId="1" xfId="2" applyNumberFormat="1" applyFont="1" applyFill="1" applyBorder="1" applyProtection="1">
      <protection locked="0"/>
    </xf>
    <xf numFmtId="0" fontId="7" fillId="0" borderId="2" xfId="0" applyFont="1" applyBorder="1"/>
    <xf numFmtId="165" fontId="7" fillId="0" borderId="2" xfId="2" applyNumberFormat="1" applyFont="1" applyBorder="1"/>
    <xf numFmtId="167" fontId="7" fillId="0" borderId="0" xfId="0" applyNumberFormat="1" applyFont="1" applyBorder="1"/>
    <xf numFmtId="0" fontId="7" fillId="0" borderId="0" xfId="0" applyFont="1" applyFill="1" applyBorder="1" applyAlignment="1">
      <alignment horizontal="left"/>
    </xf>
    <xf numFmtId="0" fontId="7" fillId="0" borderId="2" xfId="0" applyFont="1" applyBorder="1" applyAlignment="1">
      <alignment horizontal="right"/>
    </xf>
    <xf numFmtId="165" fontId="7" fillId="0" borderId="2" xfId="0" applyNumberFormat="1" applyFont="1" applyBorder="1"/>
    <xf numFmtId="6" fontId="7" fillId="0" borderId="0" xfId="0" applyNumberFormat="1" applyFont="1" applyBorder="1"/>
    <xf numFmtId="0" fontId="7" fillId="0" borderId="0" xfId="0" applyFont="1" applyBorder="1" applyAlignment="1">
      <alignment vertical="top"/>
    </xf>
    <xf numFmtId="165" fontId="7" fillId="0" borderId="0" xfId="2" applyNumberFormat="1" applyFont="1" applyBorder="1" applyAlignment="1">
      <alignment vertical="top"/>
    </xf>
    <xf numFmtId="0" fontId="7" fillId="0" borderId="0" xfId="0" applyFont="1" applyBorder="1" applyAlignment="1">
      <alignment horizontal="left"/>
    </xf>
    <xf numFmtId="0" fontId="7" fillId="0" borderId="9" xfId="0" applyFont="1" applyBorder="1" applyAlignment="1">
      <alignment vertical="top"/>
    </xf>
    <xf numFmtId="165" fontId="7" fillId="0" borderId="9" xfId="2" applyNumberFormat="1" applyFont="1" applyBorder="1" applyAlignment="1">
      <alignment vertical="top"/>
    </xf>
    <xf numFmtId="0" fontId="7" fillId="0" borderId="10" xfId="0" applyFont="1" applyBorder="1"/>
    <xf numFmtId="0" fontId="7" fillId="0" borderId="8" xfId="0" applyFont="1" applyBorder="1"/>
    <xf numFmtId="0" fontId="7" fillId="0" borderId="9" xfId="0" applyFont="1" applyBorder="1" applyAlignment="1">
      <alignment horizontal="left"/>
    </xf>
    <xf numFmtId="0" fontId="7" fillId="0" borderId="9" xfId="0" applyFont="1" applyBorder="1"/>
    <xf numFmtId="44" fontId="7" fillId="0" borderId="9" xfId="0" applyNumberFormat="1" applyFont="1" applyBorder="1"/>
    <xf numFmtId="0" fontId="12" fillId="0" borderId="0" xfId="0" applyFont="1" applyBorder="1"/>
    <xf numFmtId="0" fontId="7" fillId="0" borderId="3" xfId="0" applyFont="1" applyBorder="1"/>
    <xf numFmtId="0" fontId="7" fillId="0" borderId="4" xfId="0" applyFont="1" applyBorder="1"/>
    <xf numFmtId="0" fontId="12" fillId="0" borderId="4" xfId="0" applyFont="1" applyBorder="1"/>
    <xf numFmtId="0" fontId="7" fillId="0" borderId="5" xfId="0" applyFont="1" applyBorder="1"/>
    <xf numFmtId="44" fontId="14" fillId="2" borderId="1" xfId="2" applyFont="1" applyFill="1" applyBorder="1" applyProtection="1">
      <protection locked="0"/>
    </xf>
    <xf numFmtId="164" fontId="14" fillId="2" borderId="1" xfId="3" applyNumberFormat="1" applyFont="1" applyFill="1" applyBorder="1" applyProtection="1">
      <protection locked="0"/>
    </xf>
    <xf numFmtId="0" fontId="15" fillId="3" borderId="6" xfId="0" applyFont="1" applyFill="1" applyBorder="1"/>
    <xf numFmtId="0" fontId="15" fillId="3" borderId="0" xfId="0" applyFont="1" applyFill="1" applyBorder="1"/>
    <xf numFmtId="165" fontId="15" fillId="3" borderId="0" xfId="0" applyNumberFormat="1" applyFont="1" applyFill="1" applyBorder="1"/>
    <xf numFmtId="165" fontId="7" fillId="0" borderId="0" xfId="0" applyNumberFormat="1" applyFont="1"/>
    <xf numFmtId="0" fontId="16" fillId="3" borderId="6" xfId="0" applyFont="1" applyFill="1" applyBorder="1"/>
    <xf numFmtId="0" fontId="7" fillId="0" borderId="0" xfId="0" applyFont="1" applyFill="1" applyBorder="1" applyAlignment="1">
      <alignment horizontal="right"/>
    </xf>
    <xf numFmtId="165" fontId="14" fillId="2" borderId="1" xfId="0" applyNumberFormat="1" applyFont="1" applyFill="1" applyBorder="1" applyProtection="1">
      <protection locked="0"/>
    </xf>
    <xf numFmtId="0" fontId="15" fillId="3" borderId="8" xfId="0" applyFont="1" applyFill="1" applyBorder="1"/>
    <xf numFmtId="44" fontId="7" fillId="0" borderId="2" xfId="0" applyNumberFormat="1" applyFont="1" applyBorder="1"/>
    <xf numFmtId="44" fontId="7" fillId="0" borderId="0" xfId="0" applyNumberFormat="1" applyFont="1" applyBorder="1"/>
    <xf numFmtId="0" fontId="8" fillId="0" borderId="0" xfId="0" applyFont="1" applyBorder="1" applyAlignment="1">
      <alignment wrapText="1"/>
    </xf>
    <xf numFmtId="0" fontId="0" fillId="0" borderId="0" xfId="0" applyBorder="1" applyAlignment="1">
      <alignment wrapText="1"/>
    </xf>
    <xf numFmtId="0" fontId="0" fillId="4" borderId="0" xfId="0" applyFill="1" applyBorder="1" applyAlignment="1">
      <alignment horizontal="left"/>
    </xf>
    <xf numFmtId="0" fontId="7" fillId="0" borderId="4" xfId="0" applyFont="1" applyBorder="1" applyAlignment="1">
      <alignment horizontal="left"/>
    </xf>
    <xf numFmtId="165" fontId="7" fillId="0" borderId="4" xfId="0" applyNumberFormat="1" applyFont="1" applyBorder="1" applyAlignment="1">
      <alignment horizontal="center"/>
    </xf>
    <xf numFmtId="165" fontId="7" fillId="0" borderId="0" xfId="0" applyNumberFormat="1" applyFont="1" applyBorder="1" applyAlignment="1">
      <alignment horizontal="center"/>
    </xf>
    <xf numFmtId="0" fontId="0" fillId="0" borderId="0" xfId="0" applyAlignment="1">
      <alignment vertical="top"/>
    </xf>
    <xf numFmtId="0" fontId="7" fillId="5" borderId="6" xfId="0" applyFont="1" applyFill="1" applyBorder="1"/>
    <xf numFmtId="0" fontId="0" fillId="5" borderId="7" xfId="0" applyFill="1" applyBorder="1"/>
    <xf numFmtId="0" fontId="12" fillId="5" borderId="6" xfId="0" applyFont="1" applyFill="1" applyBorder="1"/>
    <xf numFmtId="0" fontId="2" fillId="5" borderId="7" xfId="0" applyFont="1" applyFill="1" applyBorder="1"/>
    <xf numFmtId="0" fontId="0" fillId="5" borderId="6" xfId="0" applyFill="1" applyBorder="1"/>
    <xf numFmtId="0" fontId="0" fillId="5" borderId="8" xfId="0" applyFill="1" applyBorder="1"/>
    <xf numFmtId="0" fontId="0" fillId="5" borderId="10" xfId="0" applyFill="1" applyBorder="1"/>
    <xf numFmtId="0" fontId="17" fillId="3" borderId="6" xfId="0" applyFont="1" applyFill="1" applyBorder="1"/>
    <xf numFmtId="0" fontId="21" fillId="3" borderId="7" xfId="0" applyFont="1" applyFill="1" applyBorder="1"/>
    <xf numFmtId="0" fontId="0" fillId="0" borderId="0" xfId="0" applyAlignment="1">
      <alignment horizontal="left" vertical="top" wrapText="1"/>
    </xf>
    <xf numFmtId="0" fontId="8" fillId="0" borderId="0" xfId="0" applyNumberFormat="1" applyFont="1" applyAlignment="1">
      <alignment horizontal="left"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wrapText="1"/>
    </xf>
    <xf numFmtId="0" fontId="7" fillId="0" borderId="15" xfId="0" applyFont="1" applyBorder="1" applyAlignment="1">
      <alignment horizontal="left" wrapText="1"/>
    </xf>
    <xf numFmtId="0" fontId="2" fillId="5" borderId="0" xfId="0" applyFont="1" applyFill="1" applyBorder="1" applyAlignment="1">
      <alignment horizontal="left" vertical="center"/>
    </xf>
    <xf numFmtId="0" fontId="7" fillId="0" borderId="0" xfId="0" applyFont="1" applyBorder="1" applyAlignment="1">
      <alignment horizontal="left" vertical="top"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19" fillId="0" borderId="0" xfId="4" applyFont="1" applyAlignment="1" applyProtection="1">
      <alignment horizontal="left"/>
    </xf>
    <xf numFmtId="0" fontId="19" fillId="0" borderId="15" xfId="4" applyFont="1" applyBorder="1" applyAlignment="1" applyProtection="1">
      <alignment horizontal="left"/>
    </xf>
    <xf numFmtId="0" fontId="20" fillId="0" borderId="12" xfId="0" applyFont="1" applyBorder="1" applyAlignment="1">
      <alignment horizontal="left" wrapText="1"/>
    </xf>
    <xf numFmtId="0" fontId="8" fillId="5" borderId="0" xfId="0" applyFont="1" applyFill="1" applyBorder="1" applyAlignment="1">
      <alignment horizontal="left" vertical="top" wrapText="1"/>
    </xf>
    <xf numFmtId="0" fontId="8" fillId="5" borderId="9" xfId="0" applyFont="1" applyFill="1" applyBorder="1" applyAlignment="1">
      <alignment horizontal="left" vertical="top" wrapText="1"/>
    </xf>
    <xf numFmtId="0" fontId="7" fillId="5" borderId="12" xfId="0" applyFont="1" applyFill="1" applyBorder="1" applyAlignment="1">
      <alignment horizontal="center" vertical="center"/>
    </xf>
    <xf numFmtId="0" fontId="7" fillId="5" borderId="0" xfId="0" applyFont="1" applyFill="1" applyBorder="1" applyAlignment="1">
      <alignment horizontal="center" vertical="center"/>
    </xf>
    <xf numFmtId="6" fontId="12" fillId="5" borderId="0" xfId="0" applyNumberFormat="1" applyFont="1" applyFill="1" applyBorder="1" applyAlignment="1">
      <alignment horizontal="center" vertical="center"/>
    </xf>
    <xf numFmtId="0" fontId="9" fillId="4" borderId="0" xfId="0" applyFont="1" applyFill="1" applyBorder="1" applyAlignment="1">
      <alignment horizontal="center" wrapText="1"/>
    </xf>
    <xf numFmtId="0" fontId="17" fillId="3" borderId="0" xfId="0" applyFont="1" applyFill="1" applyBorder="1" applyAlignment="1">
      <alignment horizontal="left" vertical="top" wrapText="1"/>
    </xf>
    <xf numFmtId="0" fontId="17" fillId="3" borderId="9" xfId="0" applyFont="1" applyFill="1" applyBorder="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FFFF99"/>
      <color rgb="FF339933"/>
      <color rgb="FFFFFF66"/>
      <color rgb="FF00CC00"/>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28576</xdr:colOff>
      <xdr:row>19</xdr:row>
      <xdr:rowOff>19053</xdr:rowOff>
    </xdr:from>
    <xdr:to>
      <xdr:col>3</xdr:col>
      <xdr:colOff>561975</xdr:colOff>
      <xdr:row>24</xdr:row>
      <xdr:rowOff>104775</xdr:rowOff>
    </xdr:to>
    <xdr:sp macro="" textlink="">
      <xdr:nvSpPr>
        <xdr:cNvPr id="2" name="Bent Arrow 1"/>
        <xdr:cNvSpPr/>
      </xdr:nvSpPr>
      <xdr:spPr>
        <a:xfrm rot="5400000">
          <a:off x="1166814" y="2995615"/>
          <a:ext cx="1047747" cy="2581274"/>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2</xdr:col>
      <xdr:colOff>28576</xdr:colOff>
      <xdr:row>19</xdr:row>
      <xdr:rowOff>19050</xdr:rowOff>
    </xdr:from>
    <xdr:to>
      <xdr:col>2</xdr:col>
      <xdr:colOff>1895476</xdr:colOff>
      <xdr:row>20</xdr:row>
      <xdr:rowOff>95250</xdr:rowOff>
    </xdr:to>
    <xdr:sp macro="" textlink="">
      <xdr:nvSpPr>
        <xdr:cNvPr id="3" name="Rectangle 2"/>
        <xdr:cNvSpPr/>
      </xdr:nvSpPr>
      <xdr:spPr>
        <a:xfrm>
          <a:off x="400051" y="3771900"/>
          <a:ext cx="18669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See Instructions Below</a:t>
          </a:r>
        </a:p>
      </xdr:txBody>
    </xdr:sp>
    <xdr:clientData/>
  </xdr:twoCellAnchor>
  <xdr:twoCellAnchor editAs="oneCell">
    <xdr:from>
      <xdr:col>14</xdr:col>
      <xdr:colOff>0</xdr:colOff>
      <xdr:row>0</xdr:row>
      <xdr:rowOff>38100</xdr:rowOff>
    </xdr:from>
    <xdr:to>
      <xdr:col>15</xdr:col>
      <xdr:colOff>638175</xdr:colOff>
      <xdr:row>3</xdr:row>
      <xdr:rowOff>30927</xdr:rowOff>
    </xdr:to>
    <xdr:pic>
      <xdr:nvPicPr>
        <xdr:cNvPr id="4" name="Picture 3" descr="CSU-ext-rght-Green.png"/>
        <xdr:cNvPicPr>
          <a:picLocks noChangeAspect="1"/>
        </xdr:cNvPicPr>
      </xdr:nvPicPr>
      <xdr:blipFill>
        <a:blip xmlns:r="http://schemas.openxmlformats.org/officeDocument/2006/relationships" r:embed="rId1" cstate="print"/>
        <a:stretch>
          <a:fillRect/>
        </a:stretch>
      </xdr:blipFill>
      <xdr:spPr>
        <a:xfrm>
          <a:off x="10001250" y="38100"/>
          <a:ext cx="1152525" cy="1012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redc.nrel.gov/solar/calculators/PVWATTS/version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2"/>
  <sheetViews>
    <sheetView showGridLines="0" tabSelected="1" workbookViewId="0">
      <selection activeCell="D7" sqref="D7"/>
    </sheetView>
  </sheetViews>
  <sheetFormatPr defaultRowHeight="14.4" x14ac:dyDescent="0.3"/>
  <cols>
    <col min="1" max="1" width="4.6640625" customWidth="1"/>
    <col min="2" max="2" width="0.88671875" customWidth="1"/>
    <col min="3" max="3" width="25.6640625" customWidth="1"/>
    <col min="4" max="4" width="9.6640625" customWidth="1"/>
    <col min="5" max="7" width="0.88671875" customWidth="1"/>
    <col min="8" max="8" width="33.6640625" customWidth="1"/>
    <col min="9" max="10" width="9.6640625" customWidth="1"/>
    <col min="11" max="13" width="0.88671875" customWidth="1"/>
    <col min="14" max="14" width="33.6640625" customWidth="1"/>
    <col min="15" max="15" width="7.6640625" customWidth="1"/>
    <col min="16" max="16" width="9.6640625" customWidth="1"/>
    <col min="17" max="17" width="0.88671875" customWidth="1"/>
    <col min="18" max="18" width="13.44140625" customWidth="1"/>
  </cols>
  <sheetData>
    <row r="1" spans="2:17" ht="23.1" customHeight="1" x14ac:dyDescent="0.6">
      <c r="C1" s="131" t="s">
        <v>33</v>
      </c>
      <c r="D1" s="131"/>
      <c r="E1" s="131"/>
      <c r="F1" s="131"/>
      <c r="G1" s="131"/>
      <c r="H1" s="131"/>
      <c r="I1" s="131"/>
      <c r="J1" s="131"/>
      <c r="K1" s="131"/>
      <c r="L1" s="131"/>
      <c r="M1" s="131"/>
      <c r="N1" s="131"/>
      <c r="O1" s="14"/>
      <c r="P1" s="14"/>
    </row>
    <row r="2" spans="2:17" ht="18" customHeight="1" x14ac:dyDescent="0.5">
      <c r="C2" s="132" t="s">
        <v>46</v>
      </c>
      <c r="D2" s="132"/>
      <c r="E2" s="132"/>
      <c r="F2" s="132"/>
      <c r="G2" s="132"/>
      <c r="H2" s="132"/>
      <c r="I2" s="132"/>
      <c r="J2" s="132"/>
      <c r="K2" s="132"/>
      <c r="L2" s="132"/>
      <c r="M2" s="132"/>
      <c r="N2" s="132"/>
      <c r="O2" s="11"/>
      <c r="P2" s="11"/>
    </row>
    <row r="3" spans="2:17" ht="39.9" customHeight="1" x14ac:dyDescent="0.3">
      <c r="C3" s="110" t="s">
        <v>49</v>
      </c>
      <c r="D3" s="110"/>
      <c r="E3" s="110"/>
      <c r="F3" s="110"/>
      <c r="G3" s="110"/>
      <c r="H3" s="110"/>
      <c r="I3" s="110"/>
      <c r="J3" s="110"/>
      <c r="K3" s="110"/>
      <c r="L3" s="110"/>
      <c r="M3" s="110"/>
      <c r="N3" s="110"/>
      <c r="O3" s="13"/>
      <c r="P3" s="13"/>
    </row>
    <row r="4" spans="2:17" ht="20.100000000000001" customHeight="1" thickBot="1" x14ac:dyDescent="0.35">
      <c r="C4" s="1" t="s">
        <v>21</v>
      </c>
      <c r="H4" s="1" t="s">
        <v>22</v>
      </c>
      <c r="I4" s="1"/>
      <c r="N4" s="1" t="s">
        <v>42</v>
      </c>
      <c r="O4" s="1"/>
    </row>
    <row r="5" spans="2:17" ht="5.0999999999999996" customHeight="1" x14ac:dyDescent="0.3">
      <c r="B5" s="3"/>
      <c r="C5" s="4"/>
      <c r="D5" s="5"/>
      <c r="E5" s="6"/>
      <c r="G5" s="3"/>
      <c r="H5" s="4"/>
      <c r="I5" s="4"/>
      <c r="J5" s="5"/>
      <c r="K5" s="6"/>
      <c r="M5" s="3"/>
      <c r="N5" s="5"/>
      <c r="O5" s="5"/>
      <c r="P5" s="5"/>
      <c r="Q5" s="6"/>
    </row>
    <row r="6" spans="2:17" ht="15" customHeight="1" x14ac:dyDescent="0.3">
      <c r="B6" s="7"/>
      <c r="C6" s="12" t="s">
        <v>4</v>
      </c>
      <c r="D6" s="46">
        <v>5000</v>
      </c>
      <c r="E6" s="47"/>
      <c r="F6" s="26"/>
      <c r="G6" s="48"/>
      <c r="H6" s="12" t="s">
        <v>17</v>
      </c>
      <c r="I6" s="49">
        <v>8600</v>
      </c>
      <c r="J6" s="12"/>
      <c r="K6" s="47"/>
      <c r="L6" s="26"/>
      <c r="M6" s="48"/>
      <c r="N6" s="12" t="s">
        <v>1</v>
      </c>
      <c r="O6" s="12"/>
      <c r="P6" s="50">
        <f>D14</f>
        <v>12075</v>
      </c>
      <c r="Q6" s="9"/>
    </row>
    <row r="7" spans="2:17" ht="15" customHeight="1" x14ac:dyDescent="0.3">
      <c r="B7" s="7"/>
      <c r="C7" s="12" t="s">
        <v>3</v>
      </c>
      <c r="D7" s="51">
        <v>6</v>
      </c>
      <c r="E7" s="47"/>
      <c r="F7" s="26"/>
      <c r="G7" s="48"/>
      <c r="H7" s="12" t="s">
        <v>18</v>
      </c>
      <c r="I7" s="49">
        <v>8002</v>
      </c>
      <c r="J7" s="12"/>
      <c r="K7" s="47"/>
      <c r="L7" s="26"/>
      <c r="M7" s="48"/>
      <c r="N7" s="12" t="s">
        <v>25</v>
      </c>
      <c r="O7" s="12"/>
      <c r="P7" s="52">
        <f>D11*O8</f>
        <v>1500</v>
      </c>
      <c r="Q7" s="9"/>
    </row>
    <row r="8" spans="2:17" ht="15" customHeight="1" x14ac:dyDescent="0.3">
      <c r="B8" s="7"/>
      <c r="C8" s="12" t="s">
        <v>5</v>
      </c>
      <c r="D8" s="51">
        <v>2.5499999999999998</v>
      </c>
      <c r="E8" s="47"/>
      <c r="F8" s="26"/>
      <c r="G8" s="48"/>
      <c r="H8" s="12" t="s">
        <v>16</v>
      </c>
      <c r="I8" s="12"/>
      <c r="J8" s="50">
        <f>I9*I10</f>
        <v>680.17000000000007</v>
      </c>
      <c r="K8" s="47"/>
      <c r="L8" s="26"/>
      <c r="M8" s="48"/>
      <c r="N8" s="53" t="s">
        <v>29</v>
      </c>
      <c r="O8" s="54">
        <v>0.05</v>
      </c>
      <c r="P8" s="50"/>
      <c r="Q8" s="9"/>
    </row>
    <row r="9" spans="2:17" ht="15" customHeight="1" x14ac:dyDescent="0.3">
      <c r="B9" s="7"/>
      <c r="C9" s="12" t="s">
        <v>72</v>
      </c>
      <c r="D9" s="55">
        <v>0.3</v>
      </c>
      <c r="E9" s="47"/>
      <c r="F9" s="26"/>
      <c r="G9" s="48"/>
      <c r="H9" s="56" t="s">
        <v>79</v>
      </c>
      <c r="I9" s="57">
        <f>IF(I6&lt;=I7,I6,I7)</f>
        <v>8002</v>
      </c>
      <c r="J9" s="50"/>
      <c r="K9" s="47"/>
      <c r="L9" s="26"/>
      <c r="M9" s="48"/>
      <c r="N9" s="12" t="s">
        <v>48</v>
      </c>
      <c r="O9" s="12"/>
      <c r="P9" s="50">
        <f>-FV(O10,D10,J19,)</f>
        <v>3062.5782030317987</v>
      </c>
      <c r="Q9" s="9"/>
    </row>
    <row r="10" spans="2:17" ht="15" customHeight="1" x14ac:dyDescent="0.3">
      <c r="B10" s="7"/>
      <c r="C10" s="12" t="s">
        <v>2</v>
      </c>
      <c r="D10" s="49">
        <v>25</v>
      </c>
      <c r="E10" s="47"/>
      <c r="F10" s="26"/>
      <c r="G10" s="48"/>
      <c r="H10" s="56" t="s">
        <v>15</v>
      </c>
      <c r="I10" s="58">
        <v>8.5000000000000006E-2</v>
      </c>
      <c r="J10" s="50"/>
      <c r="K10" s="47"/>
      <c r="L10" s="26"/>
      <c r="M10" s="48"/>
      <c r="N10" s="53" t="s">
        <v>28</v>
      </c>
      <c r="O10" s="54">
        <v>0.03</v>
      </c>
      <c r="P10" s="50"/>
      <c r="Q10" s="9"/>
    </row>
    <row r="11" spans="2:17" ht="15" customHeight="1" x14ac:dyDescent="0.3">
      <c r="B11" s="7"/>
      <c r="C11" s="12" t="s">
        <v>6</v>
      </c>
      <c r="D11" s="52">
        <f>D6*D7</f>
        <v>30000</v>
      </c>
      <c r="E11" s="47"/>
      <c r="F11" s="26"/>
      <c r="G11" s="48"/>
      <c r="H11" s="12" t="s">
        <v>20</v>
      </c>
      <c r="I11" s="12"/>
      <c r="J11" s="50">
        <f>I12*(I10-I13)</f>
        <v>41.860000000000007</v>
      </c>
      <c r="K11" s="47"/>
      <c r="L11" s="26"/>
      <c r="M11" s="48"/>
      <c r="N11" s="59" t="s">
        <v>26</v>
      </c>
      <c r="O11" s="59"/>
      <c r="P11" s="60">
        <f>-CUMIPMT(I23,I24,I22,1,I24,0)</f>
        <v>4778.595522760832</v>
      </c>
      <c r="Q11" s="9"/>
    </row>
    <row r="12" spans="2:17" ht="15" customHeight="1" x14ac:dyDescent="0.3">
      <c r="B12" s="7"/>
      <c r="C12" s="12" t="s">
        <v>7</v>
      </c>
      <c r="D12" s="52">
        <f>D6*D8</f>
        <v>12750</v>
      </c>
      <c r="E12" s="47"/>
      <c r="F12" s="26"/>
      <c r="G12" s="48"/>
      <c r="H12" s="56" t="s">
        <v>19</v>
      </c>
      <c r="I12" s="61">
        <f>IF(I6&gt;I7,I6-I7,0)</f>
        <v>598</v>
      </c>
      <c r="J12" s="50"/>
      <c r="K12" s="47"/>
      <c r="L12" s="26"/>
      <c r="M12" s="48"/>
      <c r="N12" s="62" t="s">
        <v>43</v>
      </c>
      <c r="O12" s="12"/>
      <c r="P12" s="50">
        <f>SUM(P6:P11)</f>
        <v>21416.173725792632</v>
      </c>
      <c r="Q12" s="9"/>
    </row>
    <row r="13" spans="2:17" ht="15" customHeight="1" x14ac:dyDescent="0.3">
      <c r="B13" s="7"/>
      <c r="C13" s="12" t="s">
        <v>8</v>
      </c>
      <c r="D13" s="52">
        <f>(D11-D12)*D9</f>
        <v>5175</v>
      </c>
      <c r="E13" s="47"/>
      <c r="F13" s="26"/>
      <c r="G13" s="48"/>
      <c r="H13" s="63" t="s">
        <v>15</v>
      </c>
      <c r="I13" s="58">
        <v>1.4999999999999999E-2</v>
      </c>
      <c r="J13" s="64"/>
      <c r="K13" s="47"/>
      <c r="L13" s="26"/>
      <c r="M13" s="48"/>
      <c r="N13" s="12" t="s">
        <v>44</v>
      </c>
      <c r="O13" s="12"/>
      <c r="P13" s="65">
        <f>-FV(O14,D10,J14)</f>
        <v>26324.682618274401</v>
      </c>
      <c r="Q13" s="9"/>
    </row>
    <row r="14" spans="2:17" ht="15" customHeight="1" x14ac:dyDescent="0.3">
      <c r="B14" s="7"/>
      <c r="C14" s="66" t="s">
        <v>0</v>
      </c>
      <c r="D14" s="67">
        <f>D11-D12-D13</f>
        <v>12075</v>
      </c>
      <c r="E14" s="47"/>
      <c r="F14" s="26"/>
      <c r="G14" s="48"/>
      <c r="H14" s="68" t="s">
        <v>23</v>
      </c>
      <c r="I14" s="12"/>
      <c r="J14" s="50">
        <f>J8+J11</f>
        <v>722.03000000000009</v>
      </c>
      <c r="K14" s="47"/>
      <c r="L14" s="26"/>
      <c r="M14" s="48"/>
      <c r="N14" s="53" t="s">
        <v>28</v>
      </c>
      <c r="O14" s="54">
        <v>0.03</v>
      </c>
      <c r="P14" s="12"/>
      <c r="Q14" s="9"/>
    </row>
    <row r="15" spans="2:17" ht="5.0999999999999996" customHeight="1" thickBot="1" x14ac:dyDescent="0.35">
      <c r="B15" s="10"/>
      <c r="C15" s="69"/>
      <c r="D15" s="70"/>
      <c r="E15" s="71"/>
      <c r="F15" s="26"/>
      <c r="G15" s="72"/>
      <c r="H15" s="73"/>
      <c r="I15" s="74"/>
      <c r="J15" s="75"/>
      <c r="K15" s="71"/>
      <c r="L15" s="26"/>
      <c r="M15" s="100"/>
      <c r="N15" s="115" t="s">
        <v>31</v>
      </c>
      <c r="O15" s="125"/>
      <c r="P15" s="127">
        <f>P13-P12</f>
        <v>4908.5088924817683</v>
      </c>
      <c r="Q15" s="101"/>
    </row>
    <row r="16" spans="2:17" ht="9.9" customHeight="1" x14ac:dyDescent="0.3">
      <c r="C16" s="26"/>
      <c r="D16" s="26"/>
      <c r="E16" s="26"/>
      <c r="F16" s="26"/>
      <c r="G16" s="26"/>
      <c r="H16" s="26"/>
      <c r="I16" s="26"/>
      <c r="J16" s="26"/>
      <c r="K16" s="26"/>
      <c r="L16" s="26"/>
      <c r="M16" s="102"/>
      <c r="N16" s="115"/>
      <c r="O16" s="126"/>
      <c r="P16" s="127"/>
      <c r="Q16" s="103"/>
    </row>
    <row r="17" spans="2:18" ht="15" customHeight="1" thickBot="1" x14ac:dyDescent="0.35">
      <c r="C17" s="26"/>
      <c r="D17" s="26"/>
      <c r="E17" s="26"/>
      <c r="F17" s="26"/>
      <c r="G17" s="12"/>
      <c r="H17" s="76" t="s">
        <v>27</v>
      </c>
      <c r="I17" s="12"/>
      <c r="J17" s="12"/>
      <c r="K17" s="12"/>
      <c r="L17" s="26"/>
      <c r="M17" s="104"/>
      <c r="N17" s="123" t="s">
        <v>90</v>
      </c>
      <c r="O17" s="123"/>
      <c r="P17" s="123"/>
      <c r="Q17" s="101"/>
      <c r="R17" s="8"/>
    </row>
    <row r="18" spans="2:18" ht="5.0999999999999996" customHeight="1" x14ac:dyDescent="0.3">
      <c r="C18" s="26"/>
      <c r="D18" s="26"/>
      <c r="E18" s="26"/>
      <c r="F18" s="26"/>
      <c r="G18" s="77"/>
      <c r="H18" s="79"/>
      <c r="I18" s="78"/>
      <c r="J18" s="78"/>
      <c r="K18" s="80"/>
      <c r="L18" s="26"/>
      <c r="M18" s="104"/>
      <c r="N18" s="123"/>
      <c r="O18" s="123"/>
      <c r="P18" s="123"/>
      <c r="Q18" s="101"/>
    </row>
    <row r="19" spans="2:18" ht="15" customHeight="1" thickBot="1" x14ac:dyDescent="0.35">
      <c r="C19" s="26"/>
      <c r="D19" s="26"/>
      <c r="E19" s="26"/>
      <c r="F19" s="26"/>
      <c r="G19" s="48"/>
      <c r="H19" s="12" t="s">
        <v>47</v>
      </c>
      <c r="I19" s="12"/>
      <c r="J19" s="50">
        <f>D11*I20</f>
        <v>84</v>
      </c>
      <c r="K19" s="47"/>
      <c r="L19" s="26"/>
      <c r="M19" s="105"/>
      <c r="N19" s="124"/>
      <c r="O19" s="124"/>
      <c r="P19" s="124"/>
      <c r="Q19" s="106"/>
    </row>
    <row r="20" spans="2:18" ht="15" customHeight="1" x14ac:dyDescent="0.3">
      <c r="C20" s="26"/>
      <c r="D20" s="26"/>
      <c r="E20" s="26"/>
      <c r="F20" s="26"/>
      <c r="G20" s="48"/>
      <c r="H20" s="56" t="s">
        <v>9</v>
      </c>
      <c r="I20" s="82">
        <v>2.8E-3</v>
      </c>
      <c r="J20" s="50"/>
      <c r="K20" s="47"/>
      <c r="L20" s="26"/>
      <c r="M20" s="77"/>
      <c r="N20" s="96" t="s">
        <v>45</v>
      </c>
      <c r="O20" s="78"/>
      <c r="P20" s="97">
        <f>O21*I6</f>
        <v>8600</v>
      </c>
      <c r="Q20" s="6"/>
    </row>
    <row r="21" spans="2:18" ht="15" customHeight="1" x14ac:dyDescent="0.3">
      <c r="C21" s="26"/>
      <c r="D21" s="26"/>
      <c r="E21" s="26"/>
      <c r="F21" s="26"/>
      <c r="G21" s="48"/>
      <c r="H21" s="12" t="s">
        <v>10</v>
      </c>
      <c r="I21" s="12"/>
      <c r="J21" s="86">
        <f>I25*12</f>
        <v>1643.161853970525</v>
      </c>
      <c r="K21" s="47"/>
      <c r="L21" s="26"/>
      <c r="M21" s="48"/>
      <c r="N21" s="53" t="s">
        <v>30</v>
      </c>
      <c r="O21" s="81">
        <v>1</v>
      </c>
      <c r="P21" s="98"/>
      <c r="Q21" s="9"/>
    </row>
    <row r="22" spans="2:18" ht="15" customHeight="1" x14ac:dyDescent="0.3">
      <c r="C22" s="26"/>
      <c r="D22" s="26"/>
      <c r="E22" s="26"/>
      <c r="F22" s="26"/>
      <c r="G22" s="48"/>
      <c r="H22" s="88" t="s">
        <v>13</v>
      </c>
      <c r="I22" s="89">
        <v>12000</v>
      </c>
      <c r="J22" s="50"/>
      <c r="K22" s="47"/>
      <c r="L22" s="26"/>
      <c r="M22" s="83"/>
      <c r="N22" s="29" t="s">
        <v>32</v>
      </c>
      <c r="O22" s="84"/>
      <c r="P22" s="85">
        <f>P20+P15</f>
        <v>13508.508892481768</v>
      </c>
      <c r="Q22" s="30"/>
    </row>
    <row r="23" spans="2:18" ht="15" customHeight="1" x14ac:dyDescent="0.3">
      <c r="C23" s="26"/>
      <c r="D23" s="26"/>
      <c r="E23" s="26"/>
      <c r="F23" s="26"/>
      <c r="G23" s="48"/>
      <c r="H23" s="56" t="s">
        <v>11</v>
      </c>
      <c r="I23" s="54">
        <v>6.6100000000000006E-2</v>
      </c>
      <c r="J23" s="50"/>
      <c r="K23" s="47"/>
      <c r="L23" s="26"/>
      <c r="M23" s="107"/>
      <c r="N23" s="129" t="s">
        <v>89</v>
      </c>
      <c r="O23" s="129"/>
      <c r="P23" s="129"/>
      <c r="Q23" s="108"/>
    </row>
    <row r="24" spans="2:18" ht="15" customHeight="1" x14ac:dyDescent="0.3">
      <c r="C24" s="26"/>
      <c r="D24" s="26"/>
      <c r="E24" s="26"/>
      <c r="F24" s="26"/>
      <c r="G24" s="48"/>
      <c r="H24" s="56" t="s">
        <v>12</v>
      </c>
      <c r="I24" s="49">
        <v>10</v>
      </c>
      <c r="J24" s="50"/>
      <c r="K24" s="47"/>
      <c r="L24" s="26"/>
      <c r="M24" s="87"/>
      <c r="N24" s="129"/>
      <c r="O24" s="129"/>
      <c r="P24" s="129"/>
      <c r="Q24" s="32"/>
    </row>
    <row r="25" spans="2:18" ht="15" customHeight="1" x14ac:dyDescent="0.3">
      <c r="C25" s="26"/>
      <c r="D25" s="26"/>
      <c r="E25" s="26"/>
      <c r="F25" s="26"/>
      <c r="G25" s="48"/>
      <c r="H25" s="63" t="s">
        <v>14</v>
      </c>
      <c r="I25" s="91">
        <f>-PMT(I23/12,(I24*12),I22)</f>
        <v>136.93015449754375</v>
      </c>
      <c r="J25" s="64"/>
      <c r="K25" s="47"/>
      <c r="L25" s="26"/>
      <c r="M25" s="87"/>
      <c r="N25" s="129"/>
      <c r="O25" s="129"/>
      <c r="P25" s="129"/>
      <c r="Q25" s="32"/>
    </row>
    <row r="26" spans="2:18" ht="15" customHeight="1" thickBot="1" x14ac:dyDescent="0.35">
      <c r="C26" s="26"/>
      <c r="D26" s="26"/>
      <c r="E26" s="26"/>
      <c r="F26" s="26"/>
      <c r="G26" s="48"/>
      <c r="H26" s="62" t="s">
        <v>24</v>
      </c>
      <c r="I26" s="12"/>
      <c r="J26" s="50">
        <f>J19+J21</f>
        <v>1727.161853970525</v>
      </c>
      <c r="K26" s="47"/>
      <c r="L26" s="26"/>
      <c r="M26" s="90"/>
      <c r="N26" s="130"/>
      <c r="O26" s="130"/>
      <c r="P26" s="130"/>
      <c r="Q26" s="31"/>
    </row>
    <row r="27" spans="2:18" ht="5.0999999999999996" customHeight="1" thickBot="1" x14ac:dyDescent="0.35">
      <c r="C27" s="26"/>
      <c r="D27" s="26"/>
      <c r="E27" s="26"/>
      <c r="F27" s="26"/>
      <c r="G27" s="72"/>
      <c r="H27" s="74"/>
      <c r="I27" s="74"/>
      <c r="J27" s="75"/>
      <c r="K27" s="71"/>
      <c r="L27" s="26"/>
    </row>
    <row r="28" spans="2:18" ht="12" customHeight="1" x14ac:dyDescent="0.3">
      <c r="C28" s="26"/>
      <c r="D28" s="26"/>
      <c r="E28" s="26"/>
      <c r="F28" s="26"/>
      <c r="G28" s="12"/>
      <c r="H28" s="12"/>
      <c r="I28" s="12"/>
      <c r="J28" s="92"/>
      <c r="K28" s="12"/>
      <c r="L28" s="26"/>
    </row>
    <row r="29" spans="2:18" x14ac:dyDescent="0.3">
      <c r="C29" s="1" t="s">
        <v>50</v>
      </c>
    </row>
    <row r="30" spans="2:18" ht="5.0999999999999996" customHeight="1" x14ac:dyDescent="0.3">
      <c r="B30" s="34"/>
      <c r="C30" s="35"/>
      <c r="D30" s="36"/>
      <c r="E30" s="36"/>
      <c r="F30" s="36"/>
      <c r="G30" s="36"/>
      <c r="H30" s="36"/>
      <c r="I30" s="36"/>
      <c r="J30" s="36"/>
      <c r="K30" s="36"/>
      <c r="L30" s="36"/>
      <c r="M30" s="36"/>
      <c r="N30" s="36"/>
      <c r="O30" s="36"/>
      <c r="P30" s="36"/>
      <c r="Q30" s="37"/>
    </row>
    <row r="31" spans="2:18" x14ac:dyDescent="0.3">
      <c r="B31" s="38"/>
      <c r="C31" s="39" t="s">
        <v>75</v>
      </c>
      <c r="D31" s="40"/>
      <c r="E31" s="40"/>
      <c r="F31" s="40"/>
      <c r="G31" s="40"/>
      <c r="H31" s="40"/>
      <c r="I31" s="39" t="s">
        <v>53</v>
      </c>
      <c r="J31" s="40"/>
      <c r="K31" s="40"/>
      <c r="L31" s="40"/>
      <c r="M31" s="40"/>
      <c r="N31" s="40"/>
      <c r="O31" s="40"/>
      <c r="P31" s="40"/>
      <c r="Q31" s="41"/>
    </row>
    <row r="32" spans="2:18" x14ac:dyDescent="0.3">
      <c r="B32" s="38"/>
      <c r="C32" s="95" t="s">
        <v>51</v>
      </c>
      <c r="D32" s="40"/>
      <c r="E32" s="40"/>
      <c r="F32" s="40"/>
      <c r="G32" s="40"/>
      <c r="H32" s="40"/>
      <c r="I32" s="95" t="s">
        <v>82</v>
      </c>
      <c r="J32" s="40"/>
      <c r="K32" s="40"/>
      <c r="L32" s="40"/>
      <c r="M32" s="40"/>
      <c r="N32" s="40"/>
      <c r="O32" s="40"/>
      <c r="P32" s="40"/>
      <c r="Q32" s="41"/>
    </row>
    <row r="33" spans="2:17" x14ac:dyDescent="0.3">
      <c r="B33" s="38"/>
      <c r="C33" s="95" t="s">
        <v>52</v>
      </c>
      <c r="D33" s="40"/>
      <c r="E33" s="40"/>
      <c r="F33" s="40"/>
      <c r="G33" s="40"/>
      <c r="H33" s="40"/>
      <c r="I33" s="95" t="s">
        <v>54</v>
      </c>
      <c r="J33" s="40"/>
      <c r="K33" s="40"/>
      <c r="L33" s="40"/>
      <c r="M33" s="40"/>
      <c r="N33" s="40"/>
      <c r="O33" s="40"/>
      <c r="P33" s="40"/>
      <c r="Q33" s="41"/>
    </row>
    <row r="34" spans="2:17" ht="9.9" customHeight="1" x14ac:dyDescent="0.3">
      <c r="B34" s="38"/>
      <c r="C34" s="42"/>
      <c r="D34" s="40"/>
      <c r="E34" s="40"/>
      <c r="F34" s="40"/>
      <c r="G34" s="40"/>
      <c r="H34" s="40"/>
      <c r="I34" s="42"/>
      <c r="J34" s="40"/>
      <c r="K34" s="40"/>
      <c r="L34" s="40"/>
      <c r="M34" s="40"/>
      <c r="N34" s="40"/>
      <c r="O34" s="40"/>
      <c r="P34" s="40"/>
      <c r="Q34" s="41"/>
    </row>
    <row r="35" spans="2:17" ht="45" customHeight="1" x14ac:dyDescent="0.3">
      <c r="B35" s="38"/>
      <c r="C35" s="128" t="s">
        <v>83</v>
      </c>
      <c r="D35" s="128"/>
      <c r="E35" s="128"/>
      <c r="F35" s="128"/>
      <c r="G35" s="128"/>
      <c r="H35" s="128"/>
      <c r="I35" s="128"/>
      <c r="J35" s="128"/>
      <c r="K35" s="128"/>
      <c r="L35" s="128"/>
      <c r="M35" s="128"/>
      <c r="N35" s="128"/>
      <c r="O35" s="128"/>
      <c r="P35" s="128"/>
      <c r="Q35" s="41"/>
    </row>
    <row r="36" spans="2:17" ht="5.0999999999999996" customHeight="1" x14ac:dyDescent="0.3">
      <c r="B36" s="43"/>
      <c r="C36" s="44"/>
      <c r="D36" s="44"/>
      <c r="E36" s="44"/>
      <c r="F36" s="44"/>
      <c r="G36" s="44"/>
      <c r="H36" s="44"/>
      <c r="I36" s="44"/>
      <c r="J36" s="44"/>
      <c r="K36" s="44"/>
      <c r="L36" s="44"/>
      <c r="M36" s="44"/>
      <c r="N36" s="44"/>
      <c r="O36" s="44"/>
      <c r="P36" s="44"/>
      <c r="Q36" s="45"/>
    </row>
    <row r="38" spans="2:17" x14ac:dyDescent="0.3">
      <c r="C38" s="1" t="s">
        <v>55</v>
      </c>
    </row>
    <row r="39" spans="2:17" ht="5.0999999999999996" customHeight="1" x14ac:dyDescent="0.3">
      <c r="B39" s="15"/>
      <c r="C39" s="25"/>
      <c r="D39" s="16"/>
      <c r="E39" s="16"/>
      <c r="F39" s="16"/>
      <c r="G39" s="16"/>
      <c r="H39" s="16"/>
      <c r="I39" s="16"/>
      <c r="J39" s="16"/>
      <c r="K39" s="16"/>
      <c r="L39" s="16"/>
      <c r="M39" s="16"/>
      <c r="N39" s="17"/>
    </row>
    <row r="40" spans="2:17" x14ac:dyDescent="0.3">
      <c r="B40" s="18"/>
      <c r="C40" s="12" t="s">
        <v>56</v>
      </c>
      <c r="D40" s="8"/>
      <c r="E40" s="8"/>
      <c r="F40" s="8"/>
      <c r="G40" s="8"/>
      <c r="H40" s="8"/>
      <c r="I40" s="8"/>
      <c r="K40" s="117">
        <v>1</v>
      </c>
      <c r="L40" s="118"/>
      <c r="M40" s="119"/>
      <c r="N40" s="19"/>
    </row>
    <row r="41" spans="2:17" ht="24.9" customHeight="1" x14ac:dyDescent="0.3">
      <c r="B41" s="18"/>
      <c r="C41" s="33" t="s">
        <v>57</v>
      </c>
      <c r="D41" s="8"/>
      <c r="E41" s="8"/>
      <c r="F41" s="116" t="s">
        <v>35</v>
      </c>
      <c r="G41" s="116"/>
      <c r="H41" s="116"/>
      <c r="I41" s="116"/>
      <c r="J41" s="116"/>
      <c r="K41" s="116"/>
      <c r="L41" s="116"/>
      <c r="M41" s="116"/>
      <c r="N41" s="112"/>
    </row>
    <row r="42" spans="2:17" x14ac:dyDescent="0.3">
      <c r="B42" s="18"/>
      <c r="C42" s="22" t="s">
        <v>58</v>
      </c>
      <c r="D42" s="8"/>
      <c r="E42" s="8"/>
      <c r="F42" s="12" t="s">
        <v>36</v>
      </c>
      <c r="G42" s="12"/>
      <c r="H42" s="8"/>
      <c r="I42" s="8"/>
      <c r="J42" s="8"/>
      <c r="K42" s="8"/>
      <c r="L42" s="8"/>
      <c r="M42" s="8"/>
      <c r="N42" s="19"/>
    </row>
    <row r="43" spans="2:17" x14ac:dyDescent="0.3">
      <c r="B43" s="18"/>
      <c r="C43" s="22" t="s">
        <v>59</v>
      </c>
      <c r="D43" s="8"/>
      <c r="E43" s="8"/>
      <c r="F43" s="12" t="s">
        <v>84</v>
      </c>
      <c r="G43" s="12"/>
      <c r="H43" s="8"/>
      <c r="I43" s="8"/>
      <c r="J43" s="8"/>
      <c r="K43" s="8"/>
      <c r="L43" s="8"/>
      <c r="M43" s="8"/>
      <c r="N43" s="19"/>
    </row>
    <row r="44" spans="2:17" ht="24.9" customHeight="1" x14ac:dyDescent="0.3">
      <c r="B44" s="18"/>
      <c r="C44" s="33" t="s">
        <v>73</v>
      </c>
      <c r="D44" s="8"/>
      <c r="E44" s="8"/>
      <c r="F44" s="116" t="s">
        <v>85</v>
      </c>
      <c r="G44" s="116"/>
      <c r="H44" s="116"/>
      <c r="I44" s="116"/>
      <c r="J44" s="116"/>
      <c r="K44" s="116"/>
      <c r="L44" s="116"/>
      <c r="M44" s="116"/>
      <c r="N44" s="112"/>
    </row>
    <row r="45" spans="2:17" x14ac:dyDescent="0.3">
      <c r="B45" s="18"/>
      <c r="C45" s="22" t="s">
        <v>60</v>
      </c>
      <c r="D45" s="8"/>
      <c r="E45" s="8"/>
      <c r="F45" s="12" t="s">
        <v>34</v>
      </c>
      <c r="G45" s="12"/>
      <c r="H45" s="8"/>
      <c r="I45" s="8"/>
      <c r="J45" s="8"/>
      <c r="K45" s="8"/>
      <c r="L45" s="8"/>
      <c r="M45" s="8"/>
      <c r="N45" s="19"/>
    </row>
    <row r="46" spans="2:17" ht="24.9" customHeight="1" x14ac:dyDescent="0.3">
      <c r="B46" s="18"/>
      <c r="C46" s="33" t="s">
        <v>61</v>
      </c>
      <c r="D46" s="8"/>
      <c r="E46" s="8"/>
      <c r="F46" s="116" t="s">
        <v>81</v>
      </c>
      <c r="G46" s="116"/>
      <c r="H46" s="116"/>
      <c r="I46" s="116"/>
      <c r="J46" s="116"/>
      <c r="K46" s="116"/>
      <c r="L46" s="116"/>
      <c r="M46" s="116"/>
      <c r="N46" s="112"/>
    </row>
    <row r="47" spans="2:17" ht="15" customHeight="1" x14ac:dyDescent="0.3">
      <c r="B47" s="18"/>
      <c r="C47" s="33"/>
      <c r="D47" s="8"/>
      <c r="E47" s="8"/>
      <c r="F47" s="120" t="s">
        <v>80</v>
      </c>
      <c r="G47" s="120"/>
      <c r="H47" s="120"/>
      <c r="I47" s="120"/>
      <c r="J47" s="120"/>
      <c r="K47" s="120"/>
      <c r="L47" s="120"/>
      <c r="M47" s="120"/>
      <c r="N47" s="121"/>
    </row>
    <row r="48" spans="2:17" x14ac:dyDescent="0.3">
      <c r="B48" s="18"/>
      <c r="C48" s="22" t="s">
        <v>62</v>
      </c>
      <c r="D48" s="8"/>
      <c r="E48" s="8"/>
      <c r="F48" s="12" t="s">
        <v>37</v>
      </c>
      <c r="G48" s="12"/>
      <c r="H48" s="8"/>
      <c r="I48" s="8"/>
      <c r="J48" s="8"/>
      <c r="K48" s="8"/>
      <c r="L48" s="8"/>
      <c r="M48" s="8"/>
      <c r="N48" s="19"/>
    </row>
    <row r="49" spans="2:14" x14ac:dyDescent="0.3">
      <c r="B49" s="18"/>
      <c r="C49" s="22" t="s">
        <v>64</v>
      </c>
      <c r="D49" s="8"/>
      <c r="E49" s="8"/>
      <c r="F49" s="12" t="s">
        <v>76</v>
      </c>
      <c r="G49" s="12"/>
      <c r="H49" s="8"/>
      <c r="I49" s="8"/>
      <c r="J49" s="8"/>
      <c r="K49" s="8"/>
      <c r="L49" s="8"/>
      <c r="M49" s="8"/>
      <c r="N49" s="19"/>
    </row>
    <row r="50" spans="2:14" ht="27.6" x14ac:dyDescent="0.3">
      <c r="B50" s="18"/>
      <c r="C50" s="93" t="s">
        <v>63</v>
      </c>
      <c r="D50" s="94"/>
      <c r="E50" s="8"/>
      <c r="F50" s="12" t="s">
        <v>74</v>
      </c>
      <c r="G50" s="12"/>
      <c r="H50" s="8"/>
      <c r="I50" s="8"/>
      <c r="J50" s="8"/>
      <c r="K50" s="8"/>
      <c r="L50" s="8"/>
      <c r="M50" s="8"/>
      <c r="N50" s="19"/>
    </row>
    <row r="51" spans="2:14" ht="24.9" customHeight="1" x14ac:dyDescent="0.3">
      <c r="B51" s="18"/>
      <c r="C51" s="33" t="s">
        <v>65</v>
      </c>
      <c r="D51" s="8"/>
      <c r="E51" s="8"/>
      <c r="F51" s="116" t="s">
        <v>78</v>
      </c>
      <c r="G51" s="116"/>
      <c r="H51" s="116"/>
      <c r="I51" s="116"/>
      <c r="J51" s="116"/>
      <c r="K51" s="116"/>
      <c r="L51" s="116"/>
      <c r="M51" s="116"/>
      <c r="N51" s="112"/>
    </row>
    <row r="52" spans="2:14" x14ac:dyDescent="0.3">
      <c r="B52" s="18"/>
      <c r="C52" s="22" t="s">
        <v>10</v>
      </c>
      <c r="D52" s="8"/>
      <c r="E52" s="8"/>
      <c r="F52" s="8"/>
      <c r="G52" s="8"/>
      <c r="H52" s="8"/>
      <c r="I52" s="8"/>
      <c r="J52" s="8"/>
      <c r="K52" s="8"/>
      <c r="L52" s="8"/>
      <c r="M52" s="8"/>
      <c r="N52" s="19"/>
    </row>
    <row r="53" spans="2:14" x14ac:dyDescent="0.3">
      <c r="B53" s="18"/>
      <c r="C53" s="23" t="s">
        <v>66</v>
      </c>
      <c r="D53" s="8"/>
      <c r="E53" s="8"/>
      <c r="F53" s="12" t="s">
        <v>38</v>
      </c>
      <c r="G53" s="8"/>
      <c r="H53" s="8"/>
      <c r="I53" s="8"/>
      <c r="J53" s="8"/>
      <c r="K53" s="8"/>
      <c r="L53" s="8"/>
      <c r="M53" s="8"/>
      <c r="N53" s="19"/>
    </row>
    <row r="54" spans="2:14" x14ac:dyDescent="0.3">
      <c r="B54" s="18"/>
      <c r="C54" s="24" t="s">
        <v>67</v>
      </c>
      <c r="D54" s="8"/>
      <c r="E54" s="8"/>
      <c r="F54" s="12" t="s">
        <v>39</v>
      </c>
      <c r="G54" s="8"/>
      <c r="H54" s="8"/>
      <c r="I54" s="8"/>
      <c r="J54" s="8"/>
      <c r="K54" s="8"/>
      <c r="L54" s="8"/>
      <c r="M54" s="8"/>
      <c r="N54" s="19"/>
    </row>
    <row r="55" spans="2:14" x14ac:dyDescent="0.3">
      <c r="B55" s="18"/>
      <c r="C55" s="24" t="s">
        <v>68</v>
      </c>
      <c r="D55" s="8"/>
      <c r="E55" s="8"/>
      <c r="F55" s="12" t="s">
        <v>40</v>
      </c>
      <c r="G55" s="8"/>
      <c r="H55" s="8"/>
      <c r="I55" s="8"/>
      <c r="J55" s="8"/>
      <c r="K55" s="8"/>
      <c r="L55" s="8"/>
      <c r="M55" s="8"/>
      <c r="N55" s="19"/>
    </row>
    <row r="56" spans="2:14" ht="24.9" customHeight="1" x14ac:dyDescent="0.3">
      <c r="B56" s="18"/>
      <c r="C56" s="27" t="s">
        <v>69</v>
      </c>
      <c r="D56" s="8"/>
      <c r="E56" s="8"/>
      <c r="F56" s="111" t="s">
        <v>86</v>
      </c>
      <c r="G56" s="111"/>
      <c r="H56" s="111"/>
      <c r="I56" s="111"/>
      <c r="J56" s="111"/>
      <c r="K56" s="111"/>
      <c r="L56" s="111"/>
      <c r="M56" s="111"/>
      <c r="N56" s="112"/>
    </row>
    <row r="57" spans="2:14" x14ac:dyDescent="0.3">
      <c r="B57" s="18"/>
      <c r="C57" s="24" t="s">
        <v>70</v>
      </c>
      <c r="D57" s="8"/>
      <c r="E57" s="8"/>
      <c r="F57" s="26" t="s">
        <v>41</v>
      </c>
      <c r="G57" s="8"/>
      <c r="H57" s="8"/>
      <c r="I57" s="8"/>
      <c r="J57" s="8"/>
      <c r="K57" s="8"/>
      <c r="L57" s="8"/>
      <c r="M57" s="8"/>
      <c r="N57" s="19"/>
    </row>
    <row r="58" spans="2:14" ht="30" customHeight="1" x14ac:dyDescent="0.3">
      <c r="B58" s="18"/>
      <c r="C58" s="28" t="s">
        <v>71</v>
      </c>
      <c r="D58" s="8"/>
      <c r="E58" s="8"/>
      <c r="F58" s="113" t="s">
        <v>77</v>
      </c>
      <c r="G58" s="113"/>
      <c r="H58" s="113"/>
      <c r="I58" s="113"/>
      <c r="J58" s="113"/>
      <c r="K58" s="113"/>
      <c r="L58" s="113"/>
      <c r="M58" s="113"/>
      <c r="N58" s="114"/>
    </row>
    <row r="59" spans="2:14" ht="5.0999999999999996" customHeight="1" x14ac:dyDescent="0.3">
      <c r="B59" s="20"/>
      <c r="C59" s="2"/>
      <c r="D59" s="2"/>
      <c r="E59" s="2"/>
      <c r="F59" s="2"/>
      <c r="G59" s="2"/>
      <c r="H59" s="2"/>
      <c r="I59" s="2"/>
      <c r="J59" s="2"/>
      <c r="K59" s="2"/>
      <c r="L59" s="2"/>
      <c r="M59" s="2"/>
      <c r="N59" s="21"/>
    </row>
    <row r="60" spans="2:14" ht="50.1" customHeight="1" x14ac:dyDescent="0.3">
      <c r="C60" s="99" t="s">
        <v>87</v>
      </c>
      <c r="D60" s="122" t="s">
        <v>88</v>
      </c>
      <c r="E60" s="122"/>
      <c r="F60" s="122"/>
      <c r="G60" s="122"/>
      <c r="H60" s="122"/>
      <c r="I60" s="122"/>
      <c r="J60" s="122"/>
      <c r="K60" s="122"/>
      <c r="L60" s="122"/>
      <c r="M60" s="122"/>
      <c r="N60" s="122"/>
    </row>
    <row r="79" spans="3:3" x14ac:dyDescent="0.3">
      <c r="C79" s="109"/>
    </row>
    <row r="80" spans="3:3" x14ac:dyDescent="0.3">
      <c r="C80" s="109"/>
    </row>
    <row r="81" spans="3:3" x14ac:dyDescent="0.3">
      <c r="C81" s="109"/>
    </row>
    <row r="82" spans="3:3" x14ac:dyDescent="0.3">
      <c r="C82" s="109"/>
    </row>
  </sheetData>
  <sheetProtection password="CA5F" sheet="1" objects="1" scenarios="1"/>
  <mergeCells count="19">
    <mergeCell ref="N23:P26"/>
    <mergeCell ref="C1:N1"/>
    <mergeCell ref="C2:N2"/>
    <mergeCell ref="C79:C82"/>
    <mergeCell ref="C3:N3"/>
    <mergeCell ref="F56:N56"/>
    <mergeCell ref="F58:N58"/>
    <mergeCell ref="N15:N16"/>
    <mergeCell ref="F41:N41"/>
    <mergeCell ref="F46:N46"/>
    <mergeCell ref="F51:N51"/>
    <mergeCell ref="K40:M40"/>
    <mergeCell ref="F47:N47"/>
    <mergeCell ref="D60:N60"/>
    <mergeCell ref="N17:P19"/>
    <mergeCell ref="O15:O16"/>
    <mergeCell ref="P15:P16"/>
    <mergeCell ref="F44:N44"/>
    <mergeCell ref="C35:P35"/>
  </mergeCells>
  <hyperlinks>
    <hyperlink ref="F47" r:id="rId1"/>
  </hyperlinks>
  <printOptions horizontalCentered="1"/>
  <pageMargins left="0.2" right="0.2" top="1" bottom="0.75" header="0.3" footer="0.3"/>
  <pageSetup scale="90" orientation="landscape" verticalDpi="30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PV Feasability Calculator</vt:lpstr>
      <vt:lpstr>'PV Feasability Calculator'!Print_Area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Jones</dc:creator>
  <cp:lastModifiedBy>Gary Musgrave</cp:lastModifiedBy>
  <cp:lastPrinted>2010-05-21T17:25:46Z</cp:lastPrinted>
  <dcterms:created xsi:type="dcterms:W3CDTF">2010-02-13T18:21:28Z</dcterms:created>
  <dcterms:modified xsi:type="dcterms:W3CDTF">2014-09-30T16:43:14Z</dcterms:modified>
</cp:coreProperties>
</file>